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M:\SCCITY5\EXCEL\susan's files\TAXES\2024 Taxes\"/>
    </mc:Choice>
  </mc:AlternateContent>
  <xr:revisionPtr revIDLastSave="0" documentId="13_ncr:1_{13E5D5A2-D6AE-4C06-AAE5-2B5FF85BE2E7}" xr6:coauthVersionLast="47" xr6:coauthVersionMax="47" xr10:uidLastSave="{00000000-0000-0000-0000-000000000000}"/>
  <bookViews>
    <workbookView xWindow="1335" yWindow="675" windowWidth="23160" windowHeight="14280" xr2:uid="{AD0FF844-7C9C-4D23-B485-B3AA9D5158C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1" l="1"/>
  <c r="H10" i="1"/>
  <c r="H17" i="1"/>
  <c r="H16" i="1" l="1"/>
  <c r="H18" i="1" s="1"/>
  <c r="H22" i="1" s="1"/>
  <c r="G10" i="1"/>
  <c r="G11" i="1"/>
  <c r="G17" i="1"/>
  <c r="G16" i="1" l="1"/>
  <c r="G18" i="1" s="1"/>
  <c r="G22" i="1" s="1"/>
  <c r="F17" i="1"/>
  <c r="F10" i="1"/>
  <c r="H23" i="1" l="1"/>
  <c r="H24" i="1" s="1"/>
  <c r="F11" i="1"/>
  <c r="D19" i="1" l="1"/>
  <c r="E17" i="1"/>
  <c r="D17" i="1"/>
  <c r="E11" i="1"/>
  <c r="D11" i="1"/>
  <c r="C11" i="1"/>
  <c r="E10" i="1"/>
  <c r="E16" i="1"/>
  <c r="E18" i="1" s="1"/>
  <c r="E22" i="1" s="1"/>
  <c r="D10" i="1"/>
  <c r="C10" i="1"/>
  <c r="C16" i="1" s="1"/>
  <c r="C18" i="1" s="1"/>
  <c r="F16" i="1" l="1"/>
  <c r="F18" i="1" s="1"/>
  <c r="F22" i="1" s="1"/>
  <c r="D16" i="1"/>
  <c r="D18" i="1" s="1"/>
  <c r="D22" i="1" s="1"/>
  <c r="D23" i="1" s="1"/>
  <c r="D24" i="1" s="1"/>
  <c r="F23" i="1" l="1"/>
  <c r="F24" i="1" s="1"/>
  <c r="G23" i="1"/>
  <c r="G24" i="1" s="1"/>
  <c r="E23" i="1"/>
  <c r="E24" i="1" s="1"/>
</calcChain>
</file>

<file path=xl/sharedStrings.xml><?xml version="1.0" encoding="utf-8"?>
<sst xmlns="http://schemas.openxmlformats.org/spreadsheetml/2006/main" count="26" uniqueCount="26">
  <si>
    <t>CITY OF SOCIAL CIRCLE   WALTON/NEWTON</t>
  </si>
  <si>
    <t>VALUE</t>
  </si>
  <si>
    <t>Real &amp; Personal</t>
  </si>
  <si>
    <t>Motor Vehicles</t>
  </si>
  <si>
    <t>Mobile Homes</t>
  </si>
  <si>
    <t>Timber - 100%</t>
  </si>
  <si>
    <t>Heavy Duty Equipment</t>
  </si>
  <si>
    <t>State Forest Land Assistance Grant Value</t>
  </si>
  <si>
    <t>Gross Digest</t>
  </si>
  <si>
    <t>Less Exemptions</t>
  </si>
  <si>
    <t>Net Digest Value</t>
  </si>
  <si>
    <t>RATE</t>
  </si>
  <si>
    <t>Gross M&amp;O Millage</t>
  </si>
  <si>
    <t>Less Rollback (LOST)</t>
  </si>
  <si>
    <t>Net M&amp;O Millage Rate</t>
  </si>
  <si>
    <t>TAX</t>
  </si>
  <si>
    <t>Total City Taxes Levied</t>
  </si>
  <si>
    <t>Net Taxes $ Increase</t>
  </si>
  <si>
    <t>Net Taxes % Increase</t>
  </si>
  <si>
    <t>current year's tax digest and levy, along with the history of the tax digest and levy for the past five years.  In addition there will be public hearings held at  the</t>
  </si>
  <si>
    <t xml:space="preserve">138 E Hightower Trail on August 20, 2024 at 6:30 PM and pursuant to the requirements of O.C.G.A. Section 48-5-32 does hereby publish the following presentation of the </t>
  </si>
  <si>
    <t>Trail on August 20, 2024 at 6:30 PM.</t>
  </si>
  <si>
    <t>Social Circle Community Room located at 138 E Hightower Trail on August 1, 2024 at Noon and 6:30 PM, and the Social Circle Community Room located at 138 E Hightower</t>
  </si>
  <si>
    <t xml:space="preserve">           The City of Social Circle Mayor and Council does hereby announce that the 2024 millage rate will be set at a meeting to be held at the Social Circle Community Room</t>
  </si>
  <si>
    <t xml:space="preserve">                       NOTICE</t>
  </si>
  <si>
    <t xml:space="preserve">                         CURRENT 2024 TAX DIGEST AND 5 YEAR HISTORY OF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</si>
</sst>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quot;$&quot;#,##0"/>
    <numFmt numFmtId="166" formatCode="_(* #,##0_);_(* \(#,##0\);_(* &quot;-&quot;??_);_(@_)"/>
    <numFmt numFmtId="167" formatCode="_(* #,##0.000_);_(* \(#,##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6"/>
      <color theme="1"/>
      <name val="Calibri"/>
      <family val="2"/>
      <scheme val="minor"/>
    </font>
    <font>
      <b/>
      <sz val="10"/>
      <name val="Arial"/>
      <family val="2"/>
    </font>
    <font>
      <b/>
      <sz val="9"/>
      <name val="Calibri"/>
      <family val="2"/>
    </font>
    <font>
      <sz val="8"/>
      <name val="Arial"/>
      <family val="2"/>
    </font>
    <font>
      <sz val="8"/>
      <color theme="1"/>
      <name val="Arial"/>
      <family val="2"/>
    </font>
    <font>
      <sz val="8"/>
      <color indexed="9"/>
      <name val="Arial"/>
      <family val="2"/>
    </font>
    <font>
      <b/>
      <sz val="8"/>
      <name val="Arial"/>
      <family val="2"/>
    </font>
    <font>
      <b/>
      <sz val="9"/>
      <color theme="1"/>
      <name val="Calibri"/>
      <family val="2"/>
      <scheme val="minor"/>
    </font>
    <font>
      <b/>
      <sz val="10"/>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2" tint="-9.9978637043366805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5" fillId="0" borderId="6" xfId="0" applyFont="1" applyBorder="1" applyAlignment="1">
      <alignment horizontal="center"/>
    </xf>
    <xf numFmtId="0" fontId="0" fillId="0" borderId="6" xfId="0" applyBorder="1"/>
    <xf numFmtId="0" fontId="0" fillId="0" borderId="7" xfId="0" applyBorder="1"/>
    <xf numFmtId="0" fontId="7" fillId="0" borderId="6" xfId="0" applyFont="1" applyBorder="1" applyAlignment="1">
      <alignment horizontal="right"/>
    </xf>
    <xf numFmtId="3" fontId="7" fillId="2" borderId="6" xfId="0" applyNumberFormat="1" applyFont="1" applyFill="1" applyBorder="1"/>
    <xf numFmtId="3" fontId="8" fillId="2" borderId="6" xfId="1" applyNumberFormat="1" applyFont="1" applyFill="1" applyBorder="1"/>
    <xf numFmtId="3" fontId="7" fillId="2" borderId="6" xfId="1" applyNumberFormat="1" applyFont="1" applyFill="1" applyBorder="1"/>
    <xf numFmtId="0" fontId="0" fillId="2" borderId="6" xfId="0" applyFill="1" applyBorder="1"/>
    <xf numFmtId="0" fontId="7" fillId="0" borderId="6" xfId="0" applyFont="1" applyBorder="1" applyAlignment="1">
      <alignment horizontal="right" wrapText="1"/>
    </xf>
    <xf numFmtId="0" fontId="0" fillId="2" borderId="6" xfId="0" applyFill="1" applyBorder="1" applyAlignment="1">
      <alignment wrapText="1"/>
    </xf>
    <xf numFmtId="3" fontId="9" fillId="0" borderId="6" xfId="0" applyNumberFormat="1" applyFont="1" applyBorder="1"/>
    <xf numFmtId="3" fontId="7" fillId="3" borderId="6" xfId="0" applyNumberFormat="1" applyFont="1" applyFill="1" applyBorder="1"/>
    <xf numFmtId="0" fontId="10" fillId="0" borderId="6" xfId="0" applyFont="1" applyBorder="1" applyAlignment="1">
      <alignment horizontal="right"/>
    </xf>
    <xf numFmtId="164" fontId="7" fillId="4" borderId="6" xfId="0" applyNumberFormat="1" applyFont="1" applyFill="1" applyBorder="1"/>
    <xf numFmtId="164" fontId="9" fillId="0" borderId="6" xfId="0" applyNumberFormat="1" applyFont="1" applyBorder="1"/>
    <xf numFmtId="165" fontId="9" fillId="2" borderId="6" xfId="0" applyNumberFormat="1" applyFont="1" applyFill="1" applyBorder="1"/>
    <xf numFmtId="165" fontId="9" fillId="0" borderId="6" xfId="0" applyNumberFormat="1" applyFont="1" applyBorder="1"/>
    <xf numFmtId="0" fontId="7" fillId="0" borderId="9" xfId="0" applyFont="1" applyBorder="1" applyAlignment="1">
      <alignment horizontal="right"/>
    </xf>
    <xf numFmtId="10" fontId="9" fillId="0" borderId="9" xfId="0" applyNumberFormat="1" applyFont="1" applyBorder="1" applyAlignment="1">
      <alignment horizontal="right"/>
    </xf>
    <xf numFmtId="166" fontId="8" fillId="2" borderId="7" xfId="1" applyNumberFormat="1" applyFont="1" applyFill="1" applyBorder="1" applyAlignment="1">
      <alignment wrapText="1"/>
    </xf>
    <xf numFmtId="166" fontId="9" fillId="0" borderId="7" xfId="1" applyNumberFormat="1" applyFont="1" applyBorder="1"/>
    <xf numFmtId="10" fontId="9" fillId="0" borderId="10" xfId="2" applyNumberFormat="1" applyFont="1" applyBorder="1" applyAlignment="1">
      <alignment horizontal="right"/>
    </xf>
    <xf numFmtId="166" fontId="8" fillId="2" borderId="7" xfId="1" applyNumberFormat="1" applyFont="1" applyFill="1" applyBorder="1"/>
    <xf numFmtId="43" fontId="8" fillId="0" borderId="7" xfId="1" applyNumberFormat="1" applyFont="1" applyBorder="1"/>
    <xf numFmtId="165" fontId="9" fillId="2" borderId="7" xfId="1" applyNumberFormat="1" applyFont="1" applyFill="1" applyBorder="1"/>
    <xf numFmtId="167" fontId="8" fillId="2" borderId="7" xfId="1" applyNumberFormat="1" applyFont="1" applyFill="1" applyBorder="1"/>
    <xf numFmtId="0" fontId="2" fillId="0" borderId="0" xfId="0" applyFont="1" applyBorder="1" applyAlignment="1">
      <alignment horizontal="right"/>
    </xf>
    <xf numFmtId="165" fontId="2" fillId="0" borderId="0" xfId="1" applyNumberFormat="1" applyFont="1" applyBorder="1" applyAlignment="1">
      <alignment horizontal="right"/>
    </xf>
    <xf numFmtId="0" fontId="0" fillId="0" borderId="0" xfId="0" applyBorder="1"/>
    <xf numFmtId="0" fontId="0" fillId="0" borderId="5" xfId="0" applyBorder="1" applyAlignment="1">
      <alignment horizontal="center" vertical="center"/>
    </xf>
    <xf numFmtId="0" fontId="6" fillId="0" borderId="8" xfId="0" applyFont="1" applyBorder="1" applyAlignment="1">
      <alignment horizontal="center" vertical="center" textRotation="255"/>
    </xf>
    <xf numFmtId="0" fontId="3" fillId="0" borderId="1" xfId="0" applyFont="1" applyBorder="1" applyAlignment="1">
      <alignment horizontal="center"/>
    </xf>
    <xf numFmtId="0" fontId="3" fillId="0" borderId="2" xfId="0" applyFont="1" applyBorder="1" applyAlignment="1">
      <alignment horizontal="center"/>
    </xf>
    <xf numFmtId="0" fontId="0" fillId="0" borderId="5" xfId="0" applyBorder="1" applyAlignment="1">
      <alignment horizontal="center" vertical="center"/>
    </xf>
    <xf numFmtId="0" fontId="4" fillId="0" borderId="4"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2" fillId="0" borderId="6" xfId="0" applyFont="1" applyBorder="1" applyAlignment="1">
      <alignment horizontal="center" wrapText="1" readingOrder="1"/>
    </xf>
    <xf numFmtId="0" fontId="12" fillId="0" borderId="6" xfId="0" applyFont="1" applyBorder="1" applyAlignment="1">
      <alignment horizontal="center"/>
    </xf>
    <xf numFmtId="0" fontId="2" fillId="0" borderId="6" xfId="0" applyFont="1" applyBorder="1" applyAlignment="1">
      <alignment horizontal="center"/>
    </xf>
    <xf numFmtId="166" fontId="8" fillId="2" borderId="6" xfId="1" applyNumberFormat="1" applyFont="1" applyFill="1" applyBorder="1" applyAlignment="1">
      <alignment wrapText="1"/>
    </xf>
    <xf numFmtId="166" fontId="7" fillId="2" borderId="6" xfId="1" applyNumberFormat="1" applyFont="1" applyFill="1" applyBorder="1"/>
    <xf numFmtId="0" fontId="8" fillId="2" borderId="6" xfId="0" applyFont="1" applyFill="1" applyBorder="1"/>
    <xf numFmtId="166" fontId="0" fillId="2" borderId="6" xfId="1" applyNumberFormat="1" applyFont="1" applyFill="1" applyBorder="1"/>
    <xf numFmtId="166" fontId="8" fillId="2" borderId="6" xfId="1" applyNumberFormat="1" applyFont="1" applyFill="1" applyBorder="1"/>
    <xf numFmtId="166" fontId="9" fillId="0" borderId="6" xfId="1" applyNumberFormat="1" applyFont="1" applyBorder="1"/>
    <xf numFmtId="167" fontId="8" fillId="2" borderId="6" xfId="1" applyNumberFormat="1" applyFont="1" applyFill="1" applyBorder="1"/>
    <xf numFmtId="43" fontId="8" fillId="0" borderId="6" xfId="1" applyNumberFormat="1" applyFont="1" applyBorder="1"/>
    <xf numFmtId="165" fontId="9" fillId="2" borderId="6" xfId="1" applyNumberFormat="1" applyFont="1" applyFill="1" applyBorder="1"/>
    <xf numFmtId="0" fontId="0" fillId="0" borderId="3" xfId="0" applyBorder="1"/>
    <xf numFmtId="0" fontId="0" fillId="0" borderId="4" xfId="0" applyBorder="1"/>
    <xf numFmtId="0" fontId="0" fillId="0" borderId="5" xfId="0" applyBorder="1"/>
    <xf numFmtId="0" fontId="2" fillId="0" borderId="8" xfId="0" applyFont="1" applyBorder="1" applyAlignment="1">
      <alignment horizontal="center" wrapText="1" readingOrder="1"/>
    </xf>
    <xf numFmtId="0" fontId="12" fillId="0" borderId="7" xfId="0" applyFont="1" applyBorder="1" applyAlignment="1">
      <alignment horizontal="center"/>
    </xf>
    <xf numFmtId="0" fontId="11" fillId="0" borderId="8" xfId="0" applyFont="1" applyBorder="1" applyAlignment="1">
      <alignment horizontal="center" vertical="center" textRotation="255"/>
    </xf>
    <xf numFmtId="0" fontId="11" fillId="0" borderId="11" xfId="0" applyFont="1" applyBorder="1" applyAlignment="1">
      <alignment horizontal="center" vertical="center" textRotation="255"/>
    </xf>
    <xf numFmtId="10" fontId="9" fillId="0" borderId="9" xfId="2" applyNumberFormat="1" applyFont="1" applyBorder="1" applyAlignment="1">
      <alignment horizontal="right"/>
    </xf>
  </cellXfs>
  <cellStyles count="3">
    <cellStyle name="Comma" xfId="1" builtinId="3"/>
    <cellStyle name="Normal" xfId="0" builtinId="0"/>
    <cellStyle name="Percent" xfId="2" builtinId="5"/>
  </cellStyles>
  <dxfs count="21">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2B23F-FBC3-40BD-95F8-0D30E0E9A1A5}">
  <sheetPr>
    <pageSetUpPr fitToPage="1"/>
  </sheetPr>
  <dimension ref="A1:H28"/>
  <sheetViews>
    <sheetView tabSelected="1" workbookViewId="0">
      <selection activeCell="I27" sqref="I27"/>
    </sheetView>
  </sheetViews>
  <sheetFormatPr defaultRowHeight="15" x14ac:dyDescent="0.25"/>
  <cols>
    <col min="1" max="1" width="4.7109375" style="29" customWidth="1"/>
    <col min="2" max="2" width="21.7109375" style="29" customWidth="1"/>
    <col min="3" max="6" width="22.7109375" style="29" customWidth="1"/>
    <col min="7" max="7" width="22.85546875" style="29" customWidth="1"/>
    <col min="8" max="8" width="21.42578125" style="29" customWidth="1"/>
    <col min="9" max="16384" width="9.140625" style="29"/>
  </cols>
  <sheetData>
    <row r="1" spans="1:8" ht="20.25" x14ac:dyDescent="0.3">
      <c r="A1" s="32" t="s">
        <v>24</v>
      </c>
      <c r="B1" s="33"/>
      <c r="C1" s="33"/>
      <c r="D1" s="33"/>
      <c r="E1" s="33"/>
      <c r="F1" s="33"/>
      <c r="G1" s="33"/>
      <c r="H1" s="51"/>
    </row>
    <row r="2" spans="1:8" x14ac:dyDescent="0.25">
      <c r="A2" s="52"/>
      <c r="B2" s="36" t="s">
        <v>23</v>
      </c>
      <c r="C2" s="36"/>
      <c r="D2" s="36"/>
      <c r="E2" s="36"/>
      <c r="F2" s="36"/>
      <c r="G2" s="36"/>
      <c r="H2" s="34"/>
    </row>
    <row r="3" spans="1:8" x14ac:dyDescent="0.25">
      <c r="A3" s="52"/>
      <c r="B3" s="36" t="s">
        <v>20</v>
      </c>
      <c r="C3" s="36"/>
      <c r="D3" s="36"/>
      <c r="E3" s="36"/>
      <c r="F3" s="36"/>
      <c r="G3" s="36"/>
      <c r="H3" s="34"/>
    </row>
    <row r="4" spans="1:8" x14ac:dyDescent="0.25">
      <c r="A4" s="52"/>
      <c r="B4" s="36" t="s">
        <v>19</v>
      </c>
      <c r="C4" s="36"/>
      <c r="D4" s="36"/>
      <c r="E4" s="36"/>
      <c r="F4" s="36"/>
      <c r="G4" s="36"/>
      <c r="H4" s="34"/>
    </row>
    <row r="5" spans="1:8" x14ac:dyDescent="0.25">
      <c r="A5" s="52"/>
      <c r="B5" s="36" t="s">
        <v>22</v>
      </c>
      <c r="C5" s="36"/>
      <c r="D5" s="36"/>
      <c r="E5" s="36"/>
      <c r="F5" s="36"/>
      <c r="G5" s="36"/>
      <c r="H5" s="34"/>
    </row>
    <row r="6" spans="1:8" x14ac:dyDescent="0.25">
      <c r="A6" s="52"/>
      <c r="B6" s="37"/>
      <c r="C6" s="37"/>
      <c r="D6" s="37"/>
      <c r="E6" s="37" t="s">
        <v>21</v>
      </c>
      <c r="F6" s="37"/>
      <c r="G6" s="37"/>
      <c r="H6" s="30"/>
    </row>
    <row r="7" spans="1:8" ht="21" x14ac:dyDescent="0.25">
      <c r="A7" s="35" t="s">
        <v>25</v>
      </c>
      <c r="B7" s="38"/>
      <c r="C7" s="38"/>
      <c r="D7" s="38"/>
      <c r="E7" s="38"/>
      <c r="F7" s="38"/>
      <c r="G7" s="38"/>
      <c r="H7" s="53"/>
    </row>
    <row r="8" spans="1:8" x14ac:dyDescent="0.25">
      <c r="A8" s="54" t="s">
        <v>0</v>
      </c>
      <c r="B8" s="39"/>
      <c r="C8" s="1">
        <v>2019</v>
      </c>
      <c r="D8" s="1">
        <v>2020</v>
      </c>
      <c r="E8" s="1">
        <v>2021</v>
      </c>
      <c r="F8" s="1">
        <v>2022</v>
      </c>
      <c r="G8" s="40">
        <v>2023</v>
      </c>
      <c r="H8" s="55">
        <v>2024</v>
      </c>
    </row>
    <row r="9" spans="1:8" x14ac:dyDescent="0.25">
      <c r="A9" s="54"/>
      <c r="B9" s="39"/>
      <c r="C9" s="2"/>
      <c r="D9" s="2"/>
      <c r="E9" s="41"/>
      <c r="F9" s="41"/>
      <c r="G9" s="2"/>
      <c r="H9" s="3"/>
    </row>
    <row r="10" spans="1:8" x14ac:dyDescent="0.25">
      <c r="A10" s="31" t="s">
        <v>1</v>
      </c>
      <c r="B10" s="4" t="s">
        <v>2</v>
      </c>
      <c r="C10" s="6">
        <f>145187002+86524840+1185289</f>
        <v>232897131</v>
      </c>
      <c r="D10" s="6">
        <f>162406874+99039079+1189698</f>
        <v>262635651</v>
      </c>
      <c r="E10" s="6">
        <f>175205222+92281762+1189698+40000</f>
        <v>268716682</v>
      </c>
      <c r="F10" s="42">
        <f>204967970+98702045+1757228+48464</f>
        <v>305475707</v>
      </c>
      <c r="G10" s="42">
        <f>232945015+122631239+2506396+549055</f>
        <v>358631705</v>
      </c>
      <c r="H10" s="20">
        <f>255392159+120616498+2560476+553550</f>
        <v>379122683</v>
      </c>
    </row>
    <row r="11" spans="1:8" x14ac:dyDescent="0.25">
      <c r="A11" s="31"/>
      <c r="B11" s="4" t="s">
        <v>3</v>
      </c>
      <c r="C11" s="7">
        <f>2452350+11040</f>
        <v>2463390</v>
      </c>
      <c r="D11" s="5">
        <f>1906870+9090</f>
        <v>1915960</v>
      </c>
      <c r="E11" s="5">
        <f>1745120+9090</f>
        <v>1754210</v>
      </c>
      <c r="F11" s="42">
        <f>1614130+12650</f>
        <v>1626780</v>
      </c>
      <c r="G11" s="42">
        <f>1661760+13180</f>
        <v>1674940</v>
      </c>
      <c r="H11" s="23">
        <f>1642640+35770</f>
        <v>1678410</v>
      </c>
    </row>
    <row r="12" spans="1:8" x14ac:dyDescent="0.25">
      <c r="A12" s="31"/>
      <c r="B12" s="4" t="s">
        <v>4</v>
      </c>
      <c r="C12" s="7">
        <v>74830</v>
      </c>
      <c r="D12" s="5">
        <v>74660</v>
      </c>
      <c r="E12" s="5">
        <v>62282</v>
      </c>
      <c r="F12" s="42">
        <v>49056</v>
      </c>
      <c r="G12" s="43">
        <v>46106</v>
      </c>
      <c r="H12" s="23">
        <v>47366</v>
      </c>
    </row>
    <row r="13" spans="1:8" x14ac:dyDescent="0.25">
      <c r="A13" s="31"/>
      <c r="B13" s="4" t="s">
        <v>5</v>
      </c>
      <c r="C13" s="8"/>
      <c r="D13" s="8"/>
      <c r="E13" s="44">
        <v>0</v>
      </c>
      <c r="F13" s="42">
        <v>0</v>
      </c>
      <c r="G13" s="45"/>
      <c r="H13" s="23">
        <v>68744</v>
      </c>
    </row>
    <row r="14" spans="1:8" x14ac:dyDescent="0.25">
      <c r="A14" s="31"/>
      <c r="B14" s="4" t="s">
        <v>6</v>
      </c>
      <c r="C14" s="8"/>
      <c r="D14" s="8"/>
      <c r="E14" s="44">
        <v>0</v>
      </c>
      <c r="F14" s="42">
        <v>67666</v>
      </c>
      <c r="G14" s="46">
        <v>22978</v>
      </c>
      <c r="H14" s="23">
        <v>1502</v>
      </c>
    </row>
    <row r="15" spans="1:8" ht="23.25" x14ac:dyDescent="0.25">
      <c r="A15" s="31"/>
      <c r="B15" s="9" t="s">
        <v>7</v>
      </c>
      <c r="C15" s="10"/>
      <c r="D15" s="10"/>
      <c r="E15" s="10"/>
      <c r="F15" s="42">
        <v>0</v>
      </c>
      <c r="G15" s="45"/>
      <c r="H15" s="23"/>
    </row>
    <row r="16" spans="1:8" x14ac:dyDescent="0.25">
      <c r="A16" s="31"/>
      <c r="B16" s="4" t="s">
        <v>8</v>
      </c>
      <c r="C16" s="11">
        <f t="shared" ref="C16:D16" si="0">SUM(C10:C15)</f>
        <v>235435351</v>
      </c>
      <c r="D16" s="11">
        <f t="shared" si="0"/>
        <v>264626271</v>
      </c>
      <c r="E16" s="11">
        <f>SUM(E10:E15)</f>
        <v>270533174</v>
      </c>
      <c r="F16" s="11">
        <f>SUM(F10:F15)</f>
        <v>307219209</v>
      </c>
      <c r="G16" s="47">
        <f>SUM(G10:G15)</f>
        <v>360375729</v>
      </c>
      <c r="H16" s="21">
        <f>SUM(H10:H15)</f>
        <v>380918705</v>
      </c>
    </row>
    <row r="17" spans="1:8" x14ac:dyDescent="0.25">
      <c r="A17" s="31"/>
      <c r="B17" s="4" t="s">
        <v>9</v>
      </c>
      <c r="C17" s="12">
        <v>43867116</v>
      </c>
      <c r="D17" s="12">
        <f>53156761+323937</f>
        <v>53480698</v>
      </c>
      <c r="E17" s="12">
        <f>44564222+323937</f>
        <v>44888159</v>
      </c>
      <c r="F17" s="12">
        <f>49374536+413876</f>
        <v>49788412</v>
      </c>
      <c r="G17" s="46">
        <f>65510716+673554</f>
        <v>66184270</v>
      </c>
      <c r="H17" s="23">
        <f>64951290</f>
        <v>64951290</v>
      </c>
    </row>
    <row r="18" spans="1:8" x14ac:dyDescent="0.25">
      <c r="A18" s="31"/>
      <c r="B18" s="13" t="s">
        <v>10</v>
      </c>
      <c r="C18" s="11">
        <f t="shared" ref="C18:G18" si="1">C16-C17</f>
        <v>191568235</v>
      </c>
      <c r="D18" s="11">
        <f t="shared" si="1"/>
        <v>211145573</v>
      </c>
      <c r="E18" s="11">
        <f t="shared" si="1"/>
        <v>225645015</v>
      </c>
      <c r="F18" s="11">
        <f t="shared" si="1"/>
        <v>257430797</v>
      </c>
      <c r="G18" s="47">
        <f t="shared" si="1"/>
        <v>294191459</v>
      </c>
      <c r="H18" s="21">
        <f t="shared" ref="H18" si="2">H16-H17</f>
        <v>315967415</v>
      </c>
    </row>
    <row r="19" spans="1:8" x14ac:dyDescent="0.25">
      <c r="A19" s="56" t="s">
        <v>11</v>
      </c>
      <c r="B19" s="4" t="s">
        <v>12</v>
      </c>
      <c r="C19" s="14">
        <v>11.24</v>
      </c>
      <c r="D19" s="14">
        <f>SUM(D21+D20)</f>
        <v>11.45</v>
      </c>
      <c r="E19" s="14">
        <v>11.795999999999999</v>
      </c>
      <c r="F19" s="14">
        <v>11.148999999999999</v>
      </c>
      <c r="G19" s="48">
        <v>11.775</v>
      </c>
      <c r="H19" s="26">
        <v>11.109</v>
      </c>
    </row>
    <row r="20" spans="1:8" x14ac:dyDescent="0.25">
      <c r="A20" s="56"/>
      <c r="B20" s="4" t="s">
        <v>13</v>
      </c>
      <c r="C20" s="14">
        <v>3.34</v>
      </c>
      <c r="D20" s="14">
        <v>3.55</v>
      </c>
      <c r="E20" s="14">
        <v>3.8959999999999999</v>
      </c>
      <c r="F20" s="14">
        <v>3.2490000000000001</v>
      </c>
      <c r="G20" s="48">
        <v>3.875</v>
      </c>
      <c r="H20" s="26">
        <v>3.2090000000000001</v>
      </c>
    </row>
    <row r="21" spans="1:8" x14ac:dyDescent="0.25">
      <c r="A21" s="56"/>
      <c r="B21" s="4" t="s">
        <v>14</v>
      </c>
      <c r="C21" s="15">
        <v>7.9</v>
      </c>
      <c r="D21" s="15">
        <v>7.9</v>
      </c>
      <c r="E21" s="15">
        <v>7.9</v>
      </c>
      <c r="F21" s="15">
        <v>7.9</v>
      </c>
      <c r="G21" s="49">
        <v>7.9</v>
      </c>
      <c r="H21" s="24">
        <v>7.9</v>
      </c>
    </row>
    <row r="22" spans="1:8" x14ac:dyDescent="0.25">
      <c r="A22" s="56" t="s">
        <v>15</v>
      </c>
      <c r="B22" s="4" t="s">
        <v>16</v>
      </c>
      <c r="C22" s="16">
        <v>1513389</v>
      </c>
      <c r="D22" s="16">
        <f t="shared" ref="D22:G22" si="3">D18*D21/1000</f>
        <v>1668050.0267</v>
      </c>
      <c r="E22" s="16">
        <f t="shared" si="3"/>
        <v>1782595.6185000001</v>
      </c>
      <c r="F22" s="16">
        <f t="shared" si="3"/>
        <v>2033703.2963000003</v>
      </c>
      <c r="G22" s="50">
        <f t="shared" si="3"/>
        <v>2324112.5260999999</v>
      </c>
      <c r="H22" s="25">
        <f t="shared" ref="H22" si="4">H18*H21/1000</f>
        <v>2496142.5784999998</v>
      </c>
    </row>
    <row r="23" spans="1:8" x14ac:dyDescent="0.25">
      <c r="A23" s="56"/>
      <c r="B23" s="4" t="s">
        <v>17</v>
      </c>
      <c r="C23" s="17">
        <v>37578</v>
      </c>
      <c r="D23" s="17">
        <f t="shared" ref="D23:H23" si="5">D22-C22</f>
        <v>154661.02670000005</v>
      </c>
      <c r="E23" s="17">
        <f t="shared" si="5"/>
        <v>114545.59180000005</v>
      </c>
      <c r="F23" s="17">
        <f t="shared" si="5"/>
        <v>251107.67780000018</v>
      </c>
      <c r="G23" s="47">
        <f t="shared" si="5"/>
        <v>290409.22979999962</v>
      </c>
      <c r="H23" s="21">
        <f t="shared" si="5"/>
        <v>172030.05239999993</v>
      </c>
    </row>
    <row r="24" spans="1:8" ht="15.75" thickBot="1" x14ac:dyDescent="0.3">
      <c r="A24" s="57"/>
      <c r="B24" s="18" t="s">
        <v>18</v>
      </c>
      <c r="C24" s="19">
        <v>2.5499999999999998E-2</v>
      </c>
      <c r="D24" s="19">
        <f t="shared" ref="D24:H24" si="6">D23/C22</f>
        <v>0.10219515716051858</v>
      </c>
      <c r="E24" s="19">
        <f t="shared" si="6"/>
        <v>6.8670357583106925E-2</v>
      </c>
      <c r="F24" s="19">
        <f t="shared" si="6"/>
        <v>0.14086631605843372</v>
      </c>
      <c r="G24" s="58">
        <f t="shared" si="6"/>
        <v>0.14279822938201114</v>
      </c>
      <c r="H24" s="22">
        <f t="shared" si="6"/>
        <v>7.4019674378106234E-2</v>
      </c>
    </row>
    <row r="27" spans="1:8" x14ac:dyDescent="0.25">
      <c r="F27" s="27"/>
      <c r="G27" s="28"/>
    </row>
    <row r="28" spans="1:8" x14ac:dyDescent="0.25">
      <c r="F28" s="27"/>
      <c r="G28" s="28"/>
    </row>
  </sheetData>
  <mergeCells count="10">
    <mergeCell ref="A8:B9"/>
    <mergeCell ref="A10:A18"/>
    <mergeCell ref="A19:A21"/>
    <mergeCell ref="A22:A24"/>
    <mergeCell ref="A1:G1"/>
    <mergeCell ref="B2:H2"/>
    <mergeCell ref="B3:H3"/>
    <mergeCell ref="B4:H4"/>
    <mergeCell ref="B5:H5"/>
    <mergeCell ref="A7:G7"/>
  </mergeCells>
  <conditionalFormatting sqref="F16:H16 F18:H18 C16:D16 C18 C21 C23:C24 C22:H22">
    <cfRule type="cellIs" dxfId="20" priority="40" stopIfTrue="1" operator="notEqual">
      <formula>0</formula>
    </cfRule>
  </conditionalFormatting>
  <conditionalFormatting sqref="D18:E18">
    <cfRule type="cellIs" dxfId="19" priority="39" stopIfTrue="1" operator="notEqual">
      <formula>0</formula>
    </cfRule>
  </conditionalFormatting>
  <conditionalFormatting sqref="D21">
    <cfRule type="cellIs" dxfId="18" priority="38" stopIfTrue="1" operator="notEqual">
      <formula>0</formula>
    </cfRule>
  </conditionalFormatting>
  <conditionalFormatting sqref="D23">
    <cfRule type="cellIs" dxfId="17" priority="37" stopIfTrue="1" operator="notEqual">
      <formula>0</formula>
    </cfRule>
  </conditionalFormatting>
  <conditionalFormatting sqref="D24">
    <cfRule type="cellIs" dxfId="16" priority="36" stopIfTrue="1" operator="notEqual">
      <formula>0</formula>
    </cfRule>
  </conditionalFormatting>
  <conditionalFormatting sqref="E16">
    <cfRule type="cellIs" dxfId="15" priority="35" stopIfTrue="1" operator="notEqual">
      <formula>0</formula>
    </cfRule>
  </conditionalFormatting>
  <conditionalFormatting sqref="E21">
    <cfRule type="cellIs" dxfId="14" priority="33" stopIfTrue="1" operator="notEqual">
      <formula>0</formula>
    </cfRule>
  </conditionalFormatting>
  <conditionalFormatting sqref="E23">
    <cfRule type="cellIs" dxfId="13" priority="32" stopIfTrue="1" operator="notEqual">
      <formula>0</formula>
    </cfRule>
  </conditionalFormatting>
  <conditionalFormatting sqref="E24">
    <cfRule type="cellIs" dxfId="12" priority="31" stopIfTrue="1" operator="notEqual">
      <formula>0</formula>
    </cfRule>
  </conditionalFormatting>
  <conditionalFormatting sqref="C18">
    <cfRule type="cellIs" dxfId="11" priority="30" stopIfTrue="1" operator="notEqual">
      <formula>0</formula>
    </cfRule>
  </conditionalFormatting>
  <conditionalFormatting sqref="C21">
    <cfRule type="cellIs" dxfId="10" priority="29" stopIfTrue="1" operator="notEqual">
      <formula>0</formula>
    </cfRule>
  </conditionalFormatting>
  <conditionalFormatting sqref="C23">
    <cfRule type="cellIs" dxfId="9" priority="28" stopIfTrue="1" operator="notEqual">
      <formula>0</formula>
    </cfRule>
  </conditionalFormatting>
  <conditionalFormatting sqref="C24">
    <cfRule type="cellIs" dxfId="8" priority="27" stopIfTrue="1" operator="notEqual">
      <formula>0</formula>
    </cfRule>
  </conditionalFormatting>
  <conditionalFormatting sqref="D16">
    <cfRule type="cellIs" dxfId="7" priority="26" stopIfTrue="1" operator="notEqual">
      <formula>0</formula>
    </cfRule>
  </conditionalFormatting>
  <conditionalFormatting sqref="D18:E18">
    <cfRule type="cellIs" dxfId="6" priority="25" stopIfTrue="1" operator="notEqual">
      <formula>0</formula>
    </cfRule>
  </conditionalFormatting>
  <conditionalFormatting sqref="D21">
    <cfRule type="cellIs" dxfId="5" priority="24" stopIfTrue="1" operator="notEqual">
      <formula>0</formula>
    </cfRule>
  </conditionalFormatting>
  <conditionalFormatting sqref="D23">
    <cfRule type="cellIs" dxfId="4" priority="23" stopIfTrue="1" operator="notEqual">
      <formula>0</formula>
    </cfRule>
  </conditionalFormatting>
  <conditionalFormatting sqref="D24">
    <cfRule type="cellIs" dxfId="3" priority="22" stopIfTrue="1" operator="notEqual">
      <formula>0</formula>
    </cfRule>
  </conditionalFormatting>
  <conditionalFormatting sqref="F21">
    <cfRule type="cellIs" dxfId="2" priority="18" stopIfTrue="1" operator="notEqual">
      <formula>0</formula>
    </cfRule>
  </conditionalFormatting>
  <conditionalFormatting sqref="F23:H23">
    <cfRule type="cellIs" dxfId="1" priority="17" stopIfTrue="1" operator="notEqual">
      <formula>0</formula>
    </cfRule>
  </conditionalFormatting>
  <conditionalFormatting sqref="F24:H24">
    <cfRule type="cellIs" dxfId="0" priority="16" stopIfTrue="1" operator="notEqual">
      <formula>0</formula>
    </cfRule>
  </conditionalFormatting>
  <printOptions gridLines="1"/>
  <pageMargins left="0.7" right="0.7" top="0.75" bottom="0.75" header="0.3" footer="0.3"/>
  <pageSetup paperSize="5"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Roper</dc:creator>
  <cp:lastModifiedBy>Susan Roper</cp:lastModifiedBy>
  <cp:lastPrinted>2024-06-26T15:41:01Z</cp:lastPrinted>
  <dcterms:created xsi:type="dcterms:W3CDTF">2022-05-09T18:48:13Z</dcterms:created>
  <dcterms:modified xsi:type="dcterms:W3CDTF">2024-06-26T15:52:36Z</dcterms:modified>
</cp:coreProperties>
</file>